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brookefuchs/Desktop/"/>
    </mc:Choice>
  </mc:AlternateContent>
  <bookViews>
    <workbookView xWindow="1260" yWindow="4120" windowWidth="25600" windowHeight="12040" tabRatio="500" activeTab="4"/>
  </bookViews>
  <sheets>
    <sheet name="Basic Sustainer Metrics Trackin" sheetId="7" r:id="rId1"/>
    <sheet name="Setting Goals" sheetId="1" r:id="rId2"/>
    <sheet name="Predicting Cash Flow" sheetId="2" r:id="rId3"/>
    <sheet name="Renewal Revenue Predictions" sheetId="5" r:id="rId4"/>
    <sheet name="Stop Loss" sheetId="6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5" l="1"/>
  <c r="D9" i="5"/>
  <c r="C10" i="5"/>
  <c r="D10" i="5"/>
  <c r="C11" i="5"/>
  <c r="D11" i="5"/>
  <c r="C12" i="5"/>
  <c r="D12" i="5"/>
  <c r="D13" i="5"/>
  <c r="G9" i="5"/>
  <c r="H9" i="5"/>
  <c r="G10" i="5"/>
  <c r="H10" i="5"/>
  <c r="G11" i="5"/>
  <c r="H11" i="5"/>
  <c r="G12" i="5"/>
  <c r="H12" i="5"/>
  <c r="H13" i="5"/>
  <c r="D15" i="5"/>
  <c r="E5" i="2"/>
  <c r="E7" i="2"/>
  <c r="D7" i="2"/>
  <c r="E8" i="2"/>
  <c r="E9" i="2"/>
  <c r="E10" i="2"/>
  <c r="E11" i="2"/>
  <c r="E12" i="2"/>
  <c r="E13" i="2"/>
  <c r="E14" i="2"/>
  <c r="E15" i="2"/>
  <c r="E16" i="2"/>
  <c r="E17" i="2"/>
  <c r="E18" i="2"/>
  <c r="D8" i="2"/>
  <c r="D9" i="2"/>
  <c r="D10" i="2"/>
  <c r="D11" i="2"/>
  <c r="D12" i="2"/>
  <c r="D13" i="2"/>
  <c r="D14" i="2"/>
  <c r="D15" i="2"/>
  <c r="D16" i="2"/>
  <c r="D17" i="2"/>
  <c r="D18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7" i="2"/>
  <c r="F19" i="2"/>
  <c r="G7" i="2"/>
  <c r="G19" i="2"/>
  <c r="H19" i="2"/>
  <c r="H7" i="2"/>
  <c r="C19" i="2"/>
  <c r="E6" i="1"/>
  <c r="G6" i="1"/>
  <c r="E7" i="1"/>
  <c r="G7" i="1"/>
  <c r="E8" i="1"/>
  <c r="G8" i="1"/>
  <c r="E9" i="1"/>
  <c r="G9" i="1"/>
  <c r="E10" i="1"/>
  <c r="G10" i="1"/>
  <c r="H6" i="1"/>
  <c r="H7" i="1"/>
  <c r="H8" i="1"/>
  <c r="H9" i="1"/>
  <c r="H10" i="1"/>
  <c r="E5" i="1"/>
  <c r="H5" i="1"/>
  <c r="H12" i="1"/>
  <c r="G5" i="1"/>
  <c r="G12" i="1"/>
</calcChain>
</file>

<file path=xl/sharedStrings.xml><?xml version="1.0" encoding="utf-8"?>
<sst xmlns="http://schemas.openxmlformats.org/spreadsheetml/2006/main" count="93" uniqueCount="74">
  <si>
    <t>TOTAL</t>
  </si>
  <si>
    <t>I have…</t>
  </si>
  <si>
    <t>$X/month</t>
  </si>
  <si>
    <t>$X/year</t>
  </si>
  <si>
    <t>If X% of them</t>
  </si>
  <si>
    <t>increase  to $X/month,</t>
  </si>
  <si>
    <t>who give $X per month.</t>
  </si>
  <si>
    <t xml:space="preserve">Number of donors </t>
  </si>
  <si>
    <t>Adjust based on upgrade goals: 5%, 10%, 25%, etc.</t>
  </si>
  <si>
    <t>…at current donation amount</t>
  </si>
  <si>
    <t>Number of donors…</t>
  </si>
  <si>
    <t>Upgrade amount: new monthly total</t>
  </si>
  <si>
    <t>Setting Goals: The Benefits of Upgrading Sustainers Year-to-Year</t>
  </si>
  <si>
    <t>Revenue will increase:</t>
  </si>
  <si>
    <t>(or X people)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</si>
  <si>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</si>
  <si>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</si>
  <si>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</si>
  <si>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</si>
  <si>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</si>
  <si>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</si>
  <si>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</si>
  <si>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</si>
  <si>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</si>
  <si>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</si>
  <si>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</si>
  <si>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 Pledged</t>
  </si>
  <si>
    <t>Avg Gift</t>
  </si>
  <si>
    <t>July</t>
  </si>
  <si>
    <t># Sustainers joined</t>
  </si>
  <si>
    <t>Cashflow - shortfall</t>
  </si>
  <si>
    <t>Predicting Cash Flow</t>
  </si>
  <si>
    <t>FY July to June</t>
  </si>
  <si>
    <t>*Factor in percentage of non-fulfillment  due to  expired dates and theft.</t>
  </si>
  <si>
    <r>
      <rPr>
        <sz val="12"/>
        <color theme="1"/>
        <rFont val="Calibri"/>
        <family val="2"/>
        <scheme val="minor"/>
      </rPr>
      <t>Total Fulfilled</t>
    </r>
    <r>
      <rPr>
        <b/>
        <sz val="12"/>
        <color indexed="8"/>
        <rFont val="Calibri"/>
        <family val="2"/>
      </rPr>
      <t>*</t>
    </r>
  </si>
  <si>
    <t>Avg Monthly Pymt</t>
  </si>
  <si>
    <t>Sustainers</t>
  </si>
  <si>
    <t>Retention Rate</t>
  </si>
  <si>
    <t>Number of Members</t>
  </si>
  <si>
    <t>Non-Sustainers</t>
  </si>
  <si>
    <t>Year 1</t>
  </si>
  <si>
    <t>Year 2</t>
  </si>
  <si>
    <t>Year 3</t>
  </si>
  <si>
    <t>Year 4</t>
  </si>
  <si>
    <t>Average Gift</t>
  </si>
  <si>
    <t>Total</t>
  </si>
  <si>
    <t>Revenue Difference</t>
  </si>
  <si>
    <t>Total Number of Members</t>
  </si>
  <si>
    <t>Renewal Revenue</t>
  </si>
  <si>
    <t xml:space="preserve">Renewal Revenue: Sustainers vs. Non-Sustainers </t>
  </si>
  <si>
    <t>Update blue squares with data or predictions from your station.</t>
  </si>
  <si>
    <t>Update red square with your avarage gift or predicted/desired average gift.</t>
  </si>
  <si>
    <t>*Retention rates are suggested. Update with your own data, if available.</t>
  </si>
  <si>
    <t>&lt;--Update with your data</t>
  </si>
  <si>
    <t xml:space="preserve">KEY </t>
  </si>
  <si>
    <t xml:space="preserve">Sustainer Stop-Loss Tracking </t>
  </si>
  <si>
    <t>Month</t>
  </si>
  <si>
    <t>Number of sustainers not charged</t>
  </si>
  <si>
    <t>Dollars Lost</t>
  </si>
  <si>
    <t xml:space="preserve">January </t>
  </si>
  <si>
    <t>February</t>
  </si>
  <si>
    <t>March</t>
  </si>
  <si>
    <t>April</t>
  </si>
  <si>
    <t>June</t>
  </si>
  <si>
    <t>August</t>
  </si>
  <si>
    <t>September</t>
  </si>
  <si>
    <t>October</t>
  </si>
  <si>
    <t>November</t>
  </si>
  <si>
    <t>December</t>
  </si>
  <si>
    <t>Sustainer total</t>
  </si>
  <si>
    <t>13th-month retention %</t>
  </si>
  <si>
    <t>Sustainers as % of donor file</t>
  </si>
  <si>
    <t>Average monthly gift amount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</si>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</sst>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"/>
  </numFmts>
  <fonts count="9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12"/>
      <color rgb="FFFF0000"/>
      <name val="Calibri"/>
      <family val="2"/>
      <scheme val="minor"/>
    </font>
    <font>
      <sz val="10"/>
      <color rgb="FF000000"/>
      <name val="Arial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D7A8"/>
        <bgColor rgb="FFB6D7A8"/>
      </patternFill>
    </fill>
    <fill>
      <patternFill patternType="solid">
        <fgColor rgb="FFF1C232"/>
        <bgColor rgb="FFF1C232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164" fontId="0" fillId="0" borderId="0" xfId="0" applyNumberFormat="1" applyFill="1"/>
    <xf numFmtId="0" fontId="0" fillId="0" borderId="0" xfId="0" applyFill="1" applyAlignment="1">
      <alignment wrapText="1"/>
    </xf>
    <xf numFmtId="164" fontId="0" fillId="0" borderId="0" xfId="0" applyNumberFormat="1"/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3" fillId="4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2" fillId="0" borderId="0" xfId="0" applyFont="1"/>
    <xf numFmtId="0" fontId="4" fillId="0" borderId="0" xfId="0" applyFont="1"/>
    <xf numFmtId="0" fontId="2" fillId="0" borderId="0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0" fillId="0" borderId="1" xfId="0" applyBorder="1"/>
    <xf numFmtId="3" fontId="0" fillId="2" borderId="1" xfId="0" applyNumberFormat="1" applyFill="1" applyBorder="1"/>
    <xf numFmtId="164" fontId="0" fillId="5" borderId="1" xfId="0" applyNumberFormat="1" applyFill="1" applyBorder="1"/>
    <xf numFmtId="9" fontId="0" fillId="3" borderId="1" xfId="0" applyNumberFormat="1" applyFill="1" applyBorder="1"/>
    <xf numFmtId="1" fontId="0" fillId="6" borderId="1" xfId="0" applyNumberFormat="1" applyFill="1" applyBorder="1"/>
    <xf numFmtId="0" fontId="0" fillId="2" borderId="1" xfId="0" applyFill="1" applyBorder="1"/>
    <xf numFmtId="164" fontId="0" fillId="4" borderId="2" xfId="0" applyNumberFormat="1" applyFill="1" applyBorder="1"/>
    <xf numFmtId="8" fontId="0" fillId="0" borderId="3" xfId="0" applyNumberFormat="1" applyBorder="1"/>
    <xf numFmtId="8" fontId="0" fillId="0" borderId="4" xfId="0" applyNumberFormat="1" applyFont="1" applyBorder="1"/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164" fontId="5" fillId="0" borderId="0" xfId="0" applyNumberFormat="1" applyFont="1"/>
    <xf numFmtId="164" fontId="0" fillId="7" borderId="7" xfId="0" applyNumberFormat="1" applyFill="1" applyBorder="1"/>
    <xf numFmtId="0" fontId="2" fillId="0" borderId="0" xfId="0" applyFont="1" applyFill="1"/>
    <xf numFmtId="164" fontId="0" fillId="0" borderId="0" xfId="0" applyNumberFormat="1" applyFill="1" applyBorder="1"/>
    <xf numFmtId="0" fontId="0" fillId="0" borderId="1" xfId="0" applyBorder="1" applyAlignment="1">
      <alignment horizontal="right"/>
    </xf>
    <xf numFmtId="3" fontId="0" fillId="8" borderId="1" xfId="0" applyNumberFormat="1" applyFill="1" applyBorder="1"/>
    <xf numFmtId="164" fontId="0" fillId="0" borderId="1" xfId="0" applyNumberFormat="1" applyBorder="1"/>
    <xf numFmtId="164" fontId="0" fillId="0" borderId="1" xfId="0" applyNumberFormat="1" applyFont="1" applyBorder="1"/>
    <xf numFmtId="164" fontId="0" fillId="0" borderId="8" xfId="0" applyNumberFormat="1" applyBorder="1"/>
    <xf numFmtId="164" fontId="0" fillId="0" borderId="8" xfId="0" applyNumberFormat="1" applyFont="1" applyBorder="1"/>
    <xf numFmtId="3" fontId="0" fillId="0" borderId="0" xfId="0" applyNumberFormat="1" applyFont="1"/>
    <xf numFmtId="8" fontId="5" fillId="0" borderId="0" xfId="0" applyNumberFormat="1" applyFont="1"/>
    <xf numFmtId="0" fontId="0" fillId="0" borderId="0" xfId="0" applyFont="1"/>
    <xf numFmtId="0" fontId="0" fillId="0" borderId="0" xfId="0" applyFill="1"/>
    <xf numFmtId="9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165" fontId="0" fillId="7" borderId="1" xfId="0" applyNumberFormat="1" applyFill="1" applyBorder="1"/>
    <xf numFmtId="0" fontId="2" fillId="0" borderId="0" xfId="0" applyFont="1" applyAlignment="1">
      <alignment horizontal="right"/>
    </xf>
    <xf numFmtId="165" fontId="5" fillId="0" borderId="0" xfId="0" applyNumberFormat="1" applyFont="1"/>
    <xf numFmtId="0" fontId="0" fillId="0" borderId="1" xfId="0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/>
    <xf numFmtId="165" fontId="6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right"/>
    </xf>
    <xf numFmtId="3" fontId="0" fillId="8" borderId="1" xfId="0" applyNumberForma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8" fillId="11" borderId="0" xfId="1" applyFont="1" applyFill="1" applyAlignment="1"/>
    <xf numFmtId="0" fontId="7" fillId="0" borderId="0" xfId="1" applyFont="1" applyAlignment="1"/>
    <xf numFmtId="0" fontId="7" fillId="0" borderId="0" xfId="1" applyFont="1" applyAlignment="1"/>
    <xf numFmtId="0" fontId="8" fillId="0" borderId="11" xfId="1" applyFont="1" applyBorder="1" applyAlignment="1"/>
    <xf numFmtId="0" fontId="8" fillId="0" borderId="12" xfId="1" applyFont="1" applyBorder="1" applyAlignment="1">
      <alignment wrapText="1"/>
    </xf>
    <xf numFmtId="0" fontId="8" fillId="0" borderId="13" xfId="1" applyFont="1" applyBorder="1" applyAlignment="1"/>
    <xf numFmtId="0" fontId="8" fillId="0" borderId="14" xfId="1" applyFont="1" applyBorder="1" applyAlignment="1"/>
    <xf numFmtId="0" fontId="8" fillId="0" borderId="15" xfId="1" applyFont="1" applyBorder="1"/>
    <xf numFmtId="0" fontId="8" fillId="0" borderId="16" xfId="1" applyFont="1" applyBorder="1" applyAlignment="1"/>
    <xf numFmtId="0" fontId="8" fillId="0" borderId="17" xfId="1" applyFont="1" applyBorder="1"/>
    <xf numFmtId="0" fontId="8" fillId="0" borderId="18" xfId="1" applyFont="1" applyBorder="1"/>
    <xf numFmtId="0" fontId="8" fillId="12" borderId="19" xfId="1" applyFont="1" applyFill="1" applyBorder="1" applyAlignment="1">
      <alignment wrapText="1"/>
    </xf>
    <xf numFmtId="0" fontId="8" fillId="0" borderId="0" xfId="1" applyFont="1" applyAlignment="1">
      <alignment wrapText="1"/>
    </xf>
    <xf numFmtId="0" fontId="8" fillId="0" borderId="19" xfId="1" applyFont="1" applyBorder="1" applyAlignment="1"/>
    <xf numFmtId="0" fontId="8" fillId="0" borderId="19" xfId="1" applyFont="1" applyBorder="1"/>
    <xf numFmtId="0" fontId="8" fillId="0" borderId="0" xfId="1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4"/>
  <sheetViews>
    <sheetView workbookViewId="0">
      <selection activeCell="H22" sqref="H22"/>
    </sheetView>
  </sheetViews>
  <sheetFormatPr baseColWidth="10" defaultColWidth="14.5" defaultRowHeight="15.75" customHeight="1" x14ac:dyDescent="0.15"/>
  <cols>
    <col min="1" max="16384" width="14.5" style="64"/>
  </cols>
  <sheetData>
    <row r="1" spans="1:26" ht="15.75" customHeight="1" x14ac:dyDescent="0.15">
      <c r="A1" s="73" t="s">
        <v>56</v>
      </c>
      <c r="B1" s="73" t="s">
        <v>69</v>
      </c>
      <c r="C1" s="73" t="s">
        <v>70</v>
      </c>
      <c r="D1" s="73" t="s">
        <v>71</v>
      </c>
      <c r="E1" s="73" t="s">
        <v>72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15.75" customHeight="1" x14ac:dyDescent="0.15">
      <c r="A2" s="75" t="s">
        <v>73</v>
      </c>
      <c r="B2" s="76"/>
      <c r="C2" s="76"/>
      <c r="D2" s="76"/>
      <c r="E2" s="76"/>
    </row>
    <row r="3" spans="1:26" ht="15.75" customHeight="1" x14ac:dyDescent="0.15">
      <c r="A3" s="75" t="s">
        <v>60</v>
      </c>
      <c r="B3" s="76"/>
      <c r="C3" s="76"/>
      <c r="D3" s="76"/>
      <c r="E3" s="76"/>
    </row>
    <row r="4" spans="1:26" ht="15.75" customHeight="1" x14ac:dyDescent="0.15">
      <c r="A4" s="75" t="s">
        <v>61</v>
      </c>
      <c r="B4" s="76"/>
      <c r="C4" s="76"/>
      <c r="D4" s="76"/>
      <c r="E4" s="76"/>
    </row>
    <row r="5" spans="1:26" ht="15.75" customHeight="1" x14ac:dyDescent="0.15">
      <c r="A5" s="75" t="s">
        <v>62</v>
      </c>
      <c r="B5" s="76"/>
      <c r="C5" s="76"/>
      <c r="D5" s="76"/>
      <c r="E5" s="76"/>
    </row>
    <row r="6" spans="1:26" ht="15.75" customHeight="1" x14ac:dyDescent="0.15">
      <c r="A6" s="75" t="s">
        <v>24</v>
      </c>
      <c r="B6" s="76"/>
      <c r="C6" s="76"/>
      <c r="D6" s="76"/>
      <c r="E6" s="76"/>
    </row>
    <row r="7" spans="1:26" ht="15.75" customHeight="1" x14ac:dyDescent="0.15">
      <c r="A7" s="75" t="s">
        <v>63</v>
      </c>
      <c r="B7" s="76"/>
      <c r="C7" s="76"/>
      <c r="D7" s="76"/>
      <c r="E7" s="76"/>
    </row>
    <row r="8" spans="1:26" ht="15.75" customHeight="1" x14ac:dyDescent="0.15">
      <c r="A8" s="75" t="s">
        <v>28</v>
      </c>
      <c r="B8" s="76"/>
      <c r="C8" s="76"/>
      <c r="D8" s="76"/>
      <c r="E8" s="76"/>
    </row>
    <row r="9" spans="1:26" ht="15.75" customHeight="1" x14ac:dyDescent="0.15">
      <c r="A9" s="75" t="s">
        <v>64</v>
      </c>
      <c r="B9" s="76"/>
      <c r="C9" s="76"/>
      <c r="D9" s="76"/>
      <c r="E9" s="76"/>
    </row>
    <row r="10" spans="1:26" ht="15.75" customHeight="1" x14ac:dyDescent="0.15">
      <c r="A10" s="75" t="s">
        <v>65</v>
      </c>
      <c r="B10" s="76"/>
      <c r="C10" s="76"/>
      <c r="D10" s="76"/>
      <c r="E10" s="76"/>
    </row>
    <row r="11" spans="1:26" ht="15.75" customHeight="1" x14ac:dyDescent="0.15">
      <c r="A11" s="75" t="s">
        <v>66</v>
      </c>
      <c r="B11" s="76"/>
      <c r="C11" s="76"/>
      <c r="D11" s="76"/>
      <c r="E11" s="76"/>
    </row>
    <row r="12" spans="1:26" ht="15.75" customHeight="1" x14ac:dyDescent="0.15">
      <c r="A12" s="75" t="s">
        <v>67</v>
      </c>
      <c r="B12" s="76"/>
      <c r="C12" s="76"/>
      <c r="D12" s="76"/>
      <c r="E12" s="76"/>
    </row>
    <row r="13" spans="1:26" ht="15.75" customHeight="1" x14ac:dyDescent="0.15">
      <c r="A13" s="75" t="s">
        <v>68</v>
      </c>
      <c r="B13" s="76"/>
      <c r="C13" s="76"/>
      <c r="D13" s="76"/>
      <c r="E13" s="76"/>
    </row>
    <row r="14" spans="1:26" ht="15.75" customHeight="1" x14ac:dyDescent="0.15">
      <c r="A14" s="77"/>
      <c r="B14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K15" sqref="K15"/>
    </sheetView>
  </sheetViews>
  <sheetFormatPr baseColWidth="10" defaultRowHeight="16" x14ac:dyDescent="0.2"/>
  <cols>
    <col min="1" max="1" width="8.1640625" customWidth="1"/>
    <col min="2" max="2" width="17.6640625" customWidth="1"/>
    <col min="3" max="3" width="21.33203125" customWidth="1"/>
    <col min="4" max="4" width="18.1640625" customWidth="1"/>
    <col min="5" max="5" width="11.83203125" customWidth="1"/>
    <col min="7" max="7" width="13.33203125" bestFit="1" customWidth="1"/>
    <col min="8" max="8" width="14.6640625" bestFit="1" customWidth="1"/>
    <col min="10" max="10" width="26.33203125" style="5" customWidth="1"/>
  </cols>
  <sheetData>
    <row r="1" spans="1:10" ht="21" x14ac:dyDescent="0.25">
      <c r="A1" s="11" t="s">
        <v>12</v>
      </c>
      <c r="B1" s="11"/>
      <c r="C1" s="11"/>
      <c r="D1" s="11"/>
      <c r="E1" s="11"/>
    </row>
    <row r="2" spans="1:10" ht="17" thickBot="1" x14ac:dyDescent="0.25"/>
    <row r="3" spans="1:10" x14ac:dyDescent="0.2">
      <c r="G3" s="58" t="s">
        <v>13</v>
      </c>
      <c r="H3" s="59"/>
    </row>
    <row r="4" spans="1:10" s="4" customFormat="1" ht="32" x14ac:dyDescent="0.2">
      <c r="A4" s="12" t="s">
        <v>1</v>
      </c>
      <c r="B4" s="12" t="s">
        <v>7</v>
      </c>
      <c r="C4" s="12" t="s">
        <v>6</v>
      </c>
      <c r="D4" s="13" t="s">
        <v>4</v>
      </c>
      <c r="E4" s="13" t="s">
        <v>14</v>
      </c>
      <c r="F4" s="14" t="s">
        <v>5</v>
      </c>
      <c r="G4" s="24" t="s">
        <v>2</v>
      </c>
      <c r="H4" s="25" t="s">
        <v>3</v>
      </c>
      <c r="J4" s="4" t="s">
        <v>54</v>
      </c>
    </row>
    <row r="5" spans="1:10" s="4" customFormat="1" x14ac:dyDescent="0.2">
      <c r="A5" s="15"/>
      <c r="B5" s="16">
        <v>250</v>
      </c>
      <c r="C5" s="17">
        <v>5</v>
      </c>
      <c r="D5" s="18">
        <v>0.1</v>
      </c>
      <c r="E5" s="19">
        <f t="shared" ref="E5:E10" si="0">B5*D5</f>
        <v>25</v>
      </c>
      <c r="F5" s="21">
        <v>10</v>
      </c>
      <c r="G5" s="22">
        <f t="shared" ref="G5:G10" si="1">E5*(F5-C5)</f>
        <v>125</v>
      </c>
      <c r="H5" s="23">
        <f t="shared" ref="H5:H10" si="2">12*(F5-C5)*E5</f>
        <v>1500</v>
      </c>
    </row>
    <row r="6" spans="1:10" x14ac:dyDescent="0.2">
      <c r="A6" s="15"/>
      <c r="B6" s="16">
        <v>1000</v>
      </c>
      <c r="C6" s="17">
        <v>10</v>
      </c>
      <c r="D6" s="18">
        <v>0.1</v>
      </c>
      <c r="E6" s="19">
        <f t="shared" si="0"/>
        <v>100</v>
      </c>
      <c r="F6" s="21">
        <v>15</v>
      </c>
      <c r="G6" s="22">
        <f t="shared" si="1"/>
        <v>500</v>
      </c>
      <c r="H6" s="23">
        <f t="shared" si="2"/>
        <v>6000</v>
      </c>
      <c r="J6" s="6" t="s">
        <v>10</v>
      </c>
    </row>
    <row r="7" spans="1:10" x14ac:dyDescent="0.2">
      <c r="A7" s="15"/>
      <c r="B7" s="20">
        <v>500</v>
      </c>
      <c r="C7" s="17">
        <v>15</v>
      </c>
      <c r="D7" s="18">
        <v>0.1</v>
      </c>
      <c r="E7" s="19">
        <f t="shared" si="0"/>
        <v>50</v>
      </c>
      <c r="F7" s="21">
        <v>20</v>
      </c>
      <c r="G7" s="22">
        <f t="shared" si="1"/>
        <v>250</v>
      </c>
      <c r="H7" s="23">
        <f t="shared" si="2"/>
        <v>3000</v>
      </c>
      <c r="J7" s="9" t="s">
        <v>9</v>
      </c>
    </row>
    <row r="8" spans="1:10" ht="32" x14ac:dyDescent="0.2">
      <c r="A8" s="15"/>
      <c r="B8" s="20">
        <v>250</v>
      </c>
      <c r="C8" s="17">
        <v>20</v>
      </c>
      <c r="D8" s="18">
        <v>0.1</v>
      </c>
      <c r="E8" s="19">
        <f t="shared" si="0"/>
        <v>25</v>
      </c>
      <c r="F8" s="21">
        <v>25</v>
      </c>
      <c r="G8" s="22">
        <f t="shared" si="1"/>
        <v>125</v>
      </c>
      <c r="H8" s="23">
        <f t="shared" si="2"/>
        <v>1500</v>
      </c>
      <c r="J8" s="7" t="s">
        <v>8</v>
      </c>
    </row>
    <row r="9" spans="1:10" ht="30" customHeight="1" x14ac:dyDescent="0.2">
      <c r="A9" s="15"/>
      <c r="B9" s="20">
        <v>100</v>
      </c>
      <c r="C9" s="17">
        <v>25</v>
      </c>
      <c r="D9" s="18">
        <v>0.1</v>
      </c>
      <c r="E9" s="19">
        <f t="shared" si="0"/>
        <v>10</v>
      </c>
      <c r="F9" s="21">
        <v>30</v>
      </c>
      <c r="G9" s="22">
        <f t="shared" si="1"/>
        <v>50</v>
      </c>
      <c r="H9" s="23">
        <f t="shared" si="2"/>
        <v>600</v>
      </c>
      <c r="J9" s="8" t="s">
        <v>11</v>
      </c>
    </row>
    <row r="10" spans="1:10" x14ac:dyDescent="0.2">
      <c r="A10" s="15"/>
      <c r="B10" s="20"/>
      <c r="C10" s="17"/>
      <c r="D10" s="18"/>
      <c r="E10" s="19">
        <f t="shared" si="0"/>
        <v>0</v>
      </c>
      <c r="F10" s="21"/>
      <c r="G10" s="22">
        <f t="shared" si="1"/>
        <v>0</v>
      </c>
      <c r="H10" s="23">
        <f t="shared" si="2"/>
        <v>0</v>
      </c>
    </row>
    <row r="12" spans="1:10" s="26" customFormat="1" ht="21" x14ac:dyDescent="0.25">
      <c r="F12" s="26" t="s">
        <v>0</v>
      </c>
      <c r="G12" s="40">
        <f>SUM(G5:G11)</f>
        <v>1050</v>
      </c>
      <c r="H12" s="40">
        <f>SUM(H5:H10)</f>
        <v>12600</v>
      </c>
      <c r="J12" s="27"/>
    </row>
  </sheetData>
  <mergeCells count="1">
    <mergeCell ref="G3:H3"/>
  </mergeCells>
  <pageMargins left="0.7" right="0.7" top="0.75" bottom="0.75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workbookViewId="0">
      <selection sqref="A1:XFD1"/>
    </sheetView>
  </sheetViews>
  <sheetFormatPr baseColWidth="10" defaultRowHeight="16" x14ac:dyDescent="0.2"/>
  <cols>
    <col min="2" max="2" width="14.6640625" customWidth="1"/>
    <col min="5" max="5" width="13.6640625" customWidth="1"/>
    <col min="6" max="7" width="16.5" customWidth="1"/>
    <col min="8" max="8" width="18.1640625" customWidth="1"/>
    <col min="10" max="10" width="29.5" customWidth="1"/>
  </cols>
  <sheetData>
    <row r="1" spans="2:10" s="11" customFormat="1" ht="21" x14ac:dyDescent="0.25">
      <c r="B1" s="11" t="s">
        <v>31</v>
      </c>
    </row>
    <row r="2" spans="2:10" x14ac:dyDescent="0.2">
      <c r="B2" t="s">
        <v>32</v>
      </c>
    </row>
    <row r="4" spans="2:10" s="10" customFormat="1" ht="33" thickBot="1" x14ac:dyDescent="0.25">
      <c r="D4" s="5" t="s">
        <v>27</v>
      </c>
      <c r="E4" s="5" t="s">
        <v>35</v>
      </c>
      <c r="J4" s="56" t="s">
        <v>50</v>
      </c>
    </row>
    <row r="5" spans="2:10" s="10" customFormat="1" ht="48" customHeight="1" thickBot="1" x14ac:dyDescent="0.25">
      <c r="C5" s="5" t="s">
        <v>29</v>
      </c>
      <c r="D5" s="30">
        <v>120</v>
      </c>
      <c r="E5" s="3">
        <f>D5/12</f>
        <v>10</v>
      </c>
      <c r="F5" s="41" t="s">
        <v>26</v>
      </c>
      <c r="G5" s="10" t="s">
        <v>34</v>
      </c>
      <c r="H5" s="41" t="s">
        <v>30</v>
      </c>
      <c r="J5" s="57" t="s">
        <v>51</v>
      </c>
    </row>
    <row r="6" spans="2:10" s="31" customFormat="1" ht="10" customHeight="1" x14ac:dyDescent="0.2">
      <c r="C6" s="2"/>
      <c r="D6" s="32"/>
      <c r="E6" s="1"/>
    </row>
    <row r="7" spans="2:10" ht="22" customHeight="1" x14ac:dyDescent="0.2">
      <c r="B7" s="33" t="s">
        <v>28</v>
      </c>
      <c r="C7" s="34">
        <v>200</v>
      </c>
      <c r="D7" s="35">
        <f>D5</f>
        <v>120</v>
      </c>
      <c r="E7" s="35">
        <f>E5</f>
        <v>10</v>
      </c>
      <c r="F7" s="35">
        <f>C7*D5</f>
        <v>24000</v>
      </c>
      <c r="G7" s="36">
        <f>C7*E5*12</f>
        <v>24000</v>
      </c>
      <c r="H7" s="35">
        <f>-(F7-G7)</f>
        <v>0</v>
      </c>
    </row>
    <row r="8" spans="2:10" x14ac:dyDescent="0.2">
      <c r="B8" s="33" t="s">
        <v>15</v>
      </c>
      <c r="C8" s="34">
        <v>200</v>
      </c>
      <c r="D8" s="35">
        <f>D5</f>
        <v>120</v>
      </c>
      <c r="E8" s="35">
        <f>E5</f>
        <v>10</v>
      </c>
      <c r="F8" s="35">
        <f t="shared" ref="F8:F18" si="0">C8*D8</f>
        <v>24000</v>
      </c>
      <c r="G8" s="36">
        <f>C8*E8*11</f>
        <v>22000</v>
      </c>
      <c r="H8" s="35">
        <f t="shared" ref="H8:H19" si="1">-(F8-G8)</f>
        <v>-2000</v>
      </c>
    </row>
    <row r="9" spans="2:10" x14ac:dyDescent="0.2">
      <c r="B9" s="33" t="s">
        <v>16</v>
      </c>
      <c r="C9" s="34">
        <v>200</v>
      </c>
      <c r="D9" s="35">
        <f t="shared" ref="D9:D18" si="2">D8</f>
        <v>120</v>
      </c>
      <c r="E9" s="35">
        <f t="shared" ref="E9:E18" si="3">E8</f>
        <v>10</v>
      </c>
      <c r="F9" s="35">
        <f t="shared" si="0"/>
        <v>24000</v>
      </c>
      <c r="G9" s="36">
        <f>C9*E9*10</f>
        <v>20000</v>
      </c>
      <c r="H9" s="35">
        <f t="shared" si="1"/>
        <v>-4000</v>
      </c>
    </row>
    <row r="10" spans="2:10" x14ac:dyDescent="0.2">
      <c r="B10" s="33" t="s">
        <v>17</v>
      </c>
      <c r="C10" s="34">
        <v>800</v>
      </c>
      <c r="D10" s="35">
        <f t="shared" si="2"/>
        <v>120</v>
      </c>
      <c r="E10" s="35">
        <f t="shared" si="3"/>
        <v>10</v>
      </c>
      <c r="F10" s="35">
        <f t="shared" si="0"/>
        <v>96000</v>
      </c>
      <c r="G10" s="36">
        <f>C10*E10*9</f>
        <v>72000</v>
      </c>
      <c r="H10" s="35">
        <f t="shared" si="1"/>
        <v>-24000</v>
      </c>
    </row>
    <row r="11" spans="2:10" x14ac:dyDescent="0.2">
      <c r="B11" s="33" t="s">
        <v>18</v>
      </c>
      <c r="C11" s="34">
        <v>200</v>
      </c>
      <c r="D11" s="35">
        <f t="shared" si="2"/>
        <v>120</v>
      </c>
      <c r="E11" s="35">
        <f t="shared" si="3"/>
        <v>10</v>
      </c>
      <c r="F11" s="35">
        <f t="shared" si="0"/>
        <v>24000</v>
      </c>
      <c r="G11" s="36">
        <f>C11*E11*8</f>
        <v>16000</v>
      </c>
      <c r="H11" s="35">
        <f t="shared" si="1"/>
        <v>-8000</v>
      </c>
    </row>
    <row r="12" spans="2:10" x14ac:dyDescent="0.2">
      <c r="B12" s="33" t="s">
        <v>19</v>
      </c>
      <c r="C12" s="34">
        <v>200</v>
      </c>
      <c r="D12" s="35">
        <f t="shared" si="2"/>
        <v>120</v>
      </c>
      <c r="E12" s="35">
        <f t="shared" si="3"/>
        <v>10</v>
      </c>
      <c r="F12" s="35">
        <f t="shared" si="0"/>
        <v>24000</v>
      </c>
      <c r="G12" s="36">
        <f>C12*E12*7</f>
        <v>14000</v>
      </c>
      <c r="H12" s="35">
        <f t="shared" si="1"/>
        <v>-10000</v>
      </c>
    </row>
    <row r="13" spans="2:10" x14ac:dyDescent="0.2">
      <c r="B13" s="33" t="s">
        <v>20</v>
      </c>
      <c r="C13" s="34">
        <v>200</v>
      </c>
      <c r="D13" s="35">
        <f t="shared" si="2"/>
        <v>120</v>
      </c>
      <c r="E13" s="35">
        <f t="shared" si="3"/>
        <v>10</v>
      </c>
      <c r="F13" s="35">
        <f t="shared" si="0"/>
        <v>24000</v>
      </c>
      <c r="G13" s="36">
        <f>C13*E13*6</f>
        <v>12000</v>
      </c>
      <c r="H13" s="35">
        <f t="shared" si="1"/>
        <v>-12000</v>
      </c>
    </row>
    <row r="14" spans="2:10" x14ac:dyDescent="0.2">
      <c r="B14" s="33" t="s">
        <v>21</v>
      </c>
      <c r="C14" s="34">
        <v>600</v>
      </c>
      <c r="D14" s="35">
        <f t="shared" si="2"/>
        <v>120</v>
      </c>
      <c r="E14" s="35">
        <f t="shared" si="3"/>
        <v>10</v>
      </c>
      <c r="F14" s="35">
        <f t="shared" si="0"/>
        <v>72000</v>
      </c>
      <c r="G14" s="36">
        <f>C14*E14*5</f>
        <v>30000</v>
      </c>
      <c r="H14" s="35">
        <f t="shared" si="1"/>
        <v>-42000</v>
      </c>
    </row>
    <row r="15" spans="2:10" x14ac:dyDescent="0.2">
      <c r="B15" s="33" t="s">
        <v>22</v>
      </c>
      <c r="C15" s="34">
        <v>200</v>
      </c>
      <c r="D15" s="35">
        <f t="shared" si="2"/>
        <v>120</v>
      </c>
      <c r="E15" s="35">
        <f t="shared" si="3"/>
        <v>10</v>
      </c>
      <c r="F15" s="35">
        <f t="shared" si="0"/>
        <v>24000</v>
      </c>
      <c r="G15" s="36">
        <f>C15*E15*4</f>
        <v>8000</v>
      </c>
      <c r="H15" s="35">
        <f t="shared" si="1"/>
        <v>-16000</v>
      </c>
    </row>
    <row r="16" spans="2:10" x14ac:dyDescent="0.2">
      <c r="B16" s="33" t="s">
        <v>23</v>
      </c>
      <c r="C16" s="34">
        <v>200</v>
      </c>
      <c r="D16" s="35">
        <f t="shared" si="2"/>
        <v>120</v>
      </c>
      <c r="E16" s="35">
        <f t="shared" si="3"/>
        <v>10</v>
      </c>
      <c r="F16" s="35">
        <f t="shared" si="0"/>
        <v>24000</v>
      </c>
      <c r="G16" s="36">
        <f>C16*E16*3</f>
        <v>6000</v>
      </c>
      <c r="H16" s="35">
        <f t="shared" si="1"/>
        <v>-18000</v>
      </c>
    </row>
    <row r="17" spans="2:8" x14ac:dyDescent="0.2">
      <c r="B17" s="33" t="s">
        <v>24</v>
      </c>
      <c r="C17" s="34">
        <v>200</v>
      </c>
      <c r="D17" s="35">
        <f t="shared" si="2"/>
        <v>120</v>
      </c>
      <c r="E17" s="35">
        <f t="shared" si="3"/>
        <v>10</v>
      </c>
      <c r="F17" s="35">
        <f t="shared" si="0"/>
        <v>24000</v>
      </c>
      <c r="G17" s="36">
        <f>C17*E17*2</f>
        <v>4000</v>
      </c>
      <c r="H17" s="35">
        <f t="shared" si="1"/>
        <v>-20000</v>
      </c>
    </row>
    <row r="18" spans="2:8" ht="17" thickBot="1" x14ac:dyDescent="0.25">
      <c r="B18" s="33" t="s">
        <v>25</v>
      </c>
      <c r="C18" s="34">
        <v>400</v>
      </c>
      <c r="D18" s="35">
        <f t="shared" si="2"/>
        <v>120</v>
      </c>
      <c r="E18" s="35">
        <f t="shared" si="3"/>
        <v>10</v>
      </c>
      <c r="F18" s="37">
        <f t="shared" si="0"/>
        <v>48000</v>
      </c>
      <c r="G18" s="38">
        <f>C18*E18*1</f>
        <v>4000</v>
      </c>
      <c r="H18" s="37">
        <f t="shared" si="1"/>
        <v>-44000</v>
      </c>
    </row>
    <row r="19" spans="2:8" s="26" customFormat="1" ht="22" thickTop="1" x14ac:dyDescent="0.25">
      <c r="B19" s="26" t="s">
        <v>0</v>
      </c>
      <c r="C19" s="39">
        <f>SUM(C7:C18)</f>
        <v>3600</v>
      </c>
      <c r="F19" s="29">
        <f>SUM(F7:F18)</f>
        <v>432000</v>
      </c>
      <c r="G19" s="29">
        <f>SUM(G7:G18)</f>
        <v>232000</v>
      </c>
      <c r="H19" s="29">
        <f t="shared" si="1"/>
        <v>-200000</v>
      </c>
    </row>
    <row r="22" spans="2:8" x14ac:dyDescent="0.2">
      <c r="G22" t="s">
        <v>33</v>
      </c>
    </row>
    <row r="24" spans="2:8" s="5" customFormat="1" x14ac:dyDescent="0.2"/>
    <row r="25" spans="2:8" x14ac:dyDescent="0.2">
      <c r="B25" s="28"/>
    </row>
    <row r="26" spans="2:8" x14ac:dyDescent="0.2">
      <c r="B26" s="28"/>
    </row>
    <row r="27" spans="2:8" x14ac:dyDescent="0.2">
      <c r="B27" s="28"/>
    </row>
    <row r="28" spans="2:8" x14ac:dyDescent="0.2">
      <c r="B28" s="28"/>
    </row>
    <row r="29" spans="2:8" x14ac:dyDescent="0.2">
      <c r="B29" s="28"/>
    </row>
    <row r="30" spans="2:8" x14ac:dyDescent="0.2">
      <c r="B30" s="28"/>
    </row>
    <row r="31" spans="2:8" x14ac:dyDescent="0.2">
      <c r="B31" s="28"/>
    </row>
    <row r="32" spans="2:8" x14ac:dyDescent="0.2">
      <c r="B32" s="28"/>
    </row>
    <row r="33" spans="2:2" x14ac:dyDescent="0.2">
      <c r="B33" s="28"/>
    </row>
    <row r="34" spans="2:2" x14ac:dyDescent="0.2">
      <c r="B34" s="28"/>
    </row>
    <row r="35" spans="2:2" x14ac:dyDescent="0.2">
      <c r="B35" s="28"/>
    </row>
    <row r="36" spans="2:2" x14ac:dyDescent="0.2">
      <c r="B36" s="28"/>
    </row>
    <row r="38" spans="2:2" x14ac:dyDescent="0.2">
      <c r="B38" s="28"/>
    </row>
  </sheetData>
  <pageMargins left="0.7" right="0.7" top="0.75" bottom="0.75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27" sqref="B27"/>
    </sheetView>
  </sheetViews>
  <sheetFormatPr baseColWidth="10" defaultRowHeight="16" x14ac:dyDescent="0.2"/>
  <cols>
    <col min="1" max="1" width="22.1640625" customWidth="1"/>
    <col min="2" max="2" width="12.83203125" customWidth="1"/>
    <col min="3" max="3" width="11.5" customWidth="1"/>
    <col min="4" max="4" width="15" customWidth="1"/>
    <col min="5" max="5" width="0.83203125" customWidth="1"/>
    <col min="6" max="6" width="15.1640625" customWidth="1"/>
    <col min="8" max="8" width="11.6640625" bestFit="1" customWidth="1"/>
    <col min="10" max="10" width="16.5" customWidth="1"/>
    <col min="11" max="12" width="19.83203125" customWidth="1"/>
    <col min="13" max="13" width="1.33203125" customWidth="1"/>
    <col min="14" max="14" width="13.5" customWidth="1"/>
  </cols>
  <sheetData>
    <row r="1" spans="1:8" s="11" customFormat="1" ht="21" x14ac:dyDescent="0.25">
      <c r="A1" s="11" t="s">
        <v>49</v>
      </c>
    </row>
    <row r="3" spans="1:8" x14ac:dyDescent="0.2">
      <c r="A3" s="15" t="s">
        <v>44</v>
      </c>
      <c r="B3" s="46">
        <v>120</v>
      </c>
      <c r="C3" t="s">
        <v>53</v>
      </c>
    </row>
    <row r="4" spans="1:8" x14ac:dyDescent="0.2">
      <c r="A4" s="15" t="s">
        <v>47</v>
      </c>
      <c r="B4" s="20">
        <v>3600</v>
      </c>
      <c r="C4" t="s">
        <v>53</v>
      </c>
    </row>
    <row r="5" spans="1:8" x14ac:dyDescent="0.2">
      <c r="B5" s="42"/>
    </row>
    <row r="7" spans="1:8" x14ac:dyDescent="0.2">
      <c r="B7" s="60" t="s">
        <v>36</v>
      </c>
      <c r="C7" s="60"/>
      <c r="D7" s="60"/>
      <c r="E7" s="53"/>
      <c r="F7" s="61" t="s">
        <v>39</v>
      </c>
      <c r="G7" s="61"/>
      <c r="H7" s="61"/>
    </row>
    <row r="8" spans="1:8" s="5" customFormat="1" ht="32" x14ac:dyDescent="0.2">
      <c r="B8" s="49" t="s">
        <v>37</v>
      </c>
      <c r="C8" s="49" t="s">
        <v>38</v>
      </c>
      <c r="D8" s="49" t="s">
        <v>48</v>
      </c>
      <c r="E8" s="54"/>
      <c r="F8" s="49" t="s">
        <v>37</v>
      </c>
      <c r="G8" s="49" t="s">
        <v>38</v>
      </c>
      <c r="H8" s="49" t="s">
        <v>48</v>
      </c>
    </row>
    <row r="9" spans="1:8" x14ac:dyDescent="0.2">
      <c r="A9" s="47" t="s">
        <v>40</v>
      </c>
      <c r="B9" s="43">
        <v>0.9</v>
      </c>
      <c r="C9" s="44">
        <f>B4*B9</f>
        <v>3240</v>
      </c>
      <c r="D9" s="45">
        <f>B3*C9</f>
        <v>388800</v>
      </c>
      <c r="E9" s="53"/>
      <c r="F9" s="43">
        <v>0.35</v>
      </c>
      <c r="G9" s="44">
        <f>B4*F9</f>
        <v>1260</v>
      </c>
      <c r="H9" s="45">
        <f>B3*G9</f>
        <v>151200</v>
      </c>
    </row>
    <row r="10" spans="1:8" x14ac:dyDescent="0.2">
      <c r="A10" s="47" t="s">
        <v>41</v>
      </c>
      <c r="B10" s="43">
        <v>0.8</v>
      </c>
      <c r="C10" s="44">
        <f>C9*B10</f>
        <v>2592</v>
      </c>
      <c r="D10" s="45">
        <f>B3*C10</f>
        <v>311040</v>
      </c>
      <c r="E10" s="53"/>
      <c r="F10" s="43">
        <v>0.7</v>
      </c>
      <c r="G10" s="44">
        <f>G9*F10</f>
        <v>882</v>
      </c>
      <c r="H10" s="45">
        <f>B3*G10</f>
        <v>105840</v>
      </c>
    </row>
    <row r="11" spans="1:8" x14ac:dyDescent="0.2">
      <c r="A11" s="47" t="s">
        <v>42</v>
      </c>
      <c r="B11" s="43">
        <v>0.75</v>
      </c>
      <c r="C11" s="44">
        <f>C10*B11</f>
        <v>1944</v>
      </c>
      <c r="D11" s="45">
        <f>B3*C11</f>
        <v>233280</v>
      </c>
      <c r="E11" s="53"/>
      <c r="F11" s="43">
        <v>0.7</v>
      </c>
      <c r="G11" s="44">
        <f>G10*F11</f>
        <v>617.4</v>
      </c>
      <c r="H11" s="45">
        <f>B3*G11</f>
        <v>74088</v>
      </c>
    </row>
    <row r="12" spans="1:8" x14ac:dyDescent="0.2">
      <c r="A12" s="47" t="s">
        <v>43</v>
      </c>
      <c r="B12" s="43">
        <v>0.7</v>
      </c>
      <c r="C12" s="44">
        <f>C11*B12</f>
        <v>1360.8</v>
      </c>
      <c r="D12" s="45">
        <f>B3*C12</f>
        <v>163296</v>
      </c>
      <c r="E12" s="53"/>
      <c r="F12" s="43">
        <v>0.7</v>
      </c>
      <c r="G12" s="44">
        <f>G11*F12</f>
        <v>432.17999999999995</v>
      </c>
      <c r="H12" s="45">
        <f>B3*G12</f>
        <v>51861.599999999991</v>
      </c>
    </row>
    <row r="13" spans="1:8" s="26" customFormat="1" ht="21" x14ac:dyDescent="0.25">
      <c r="A13" s="55" t="s">
        <v>45</v>
      </c>
      <c r="D13" s="48">
        <f>D9+D10+D11+D12</f>
        <v>1096416</v>
      </c>
      <c r="H13" s="48">
        <f>H9+H10+H11+H12</f>
        <v>382989.6</v>
      </c>
    </row>
    <row r="14" spans="1:8" s="26" customFormat="1" ht="21" x14ac:dyDescent="0.25">
      <c r="D14" s="48"/>
      <c r="H14" s="48"/>
    </row>
    <row r="15" spans="1:8" x14ac:dyDescent="0.2">
      <c r="A15" s="50" t="s">
        <v>46</v>
      </c>
      <c r="B15" s="51"/>
      <c r="C15" s="51"/>
      <c r="D15" s="52">
        <f>D13-H13</f>
        <v>713426.4</v>
      </c>
    </row>
    <row r="17" spans="6:6" x14ac:dyDescent="0.2">
      <c r="F17" t="s">
        <v>52</v>
      </c>
    </row>
  </sheetData>
  <mergeCells count="2">
    <mergeCell ref="B7:D7"/>
    <mergeCell ref="F7:H7"/>
  </mergeCells>
  <pageMargins left="0.7" right="0.7" top="0.75" bottom="0.75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C14"/>
  <sheetViews>
    <sheetView tabSelected="1" workbookViewId="0">
      <selection activeCell="F21" sqref="F21"/>
    </sheetView>
  </sheetViews>
  <sheetFormatPr baseColWidth="10" defaultColWidth="14.5" defaultRowHeight="15.75" customHeight="1" x14ac:dyDescent="0.15"/>
  <cols>
    <col min="1" max="1" width="14.5" style="64"/>
    <col min="2" max="2" width="23.6640625" style="64" customWidth="1"/>
    <col min="3" max="16384" width="14.5" style="64"/>
  </cols>
  <sheetData>
    <row r="1" spans="1:3" ht="13" x14ac:dyDescent="0.15">
      <c r="A1" s="62" t="s">
        <v>55</v>
      </c>
      <c r="B1" s="63"/>
      <c r="C1" s="63"/>
    </row>
    <row r="2" spans="1:3" ht="29.25" customHeight="1" x14ac:dyDescent="0.15">
      <c r="A2" s="65" t="s">
        <v>56</v>
      </c>
      <c r="B2" s="66" t="s">
        <v>57</v>
      </c>
      <c r="C2" s="67" t="s">
        <v>58</v>
      </c>
    </row>
    <row r="3" spans="1:3" ht="13" x14ac:dyDescent="0.15">
      <c r="A3" s="68" t="s">
        <v>59</v>
      </c>
      <c r="C3" s="69"/>
    </row>
    <row r="4" spans="1:3" ht="13" x14ac:dyDescent="0.15">
      <c r="A4" s="68" t="s">
        <v>60</v>
      </c>
      <c r="C4" s="69"/>
    </row>
    <row r="5" spans="1:3" ht="13" x14ac:dyDescent="0.15">
      <c r="A5" s="68" t="s">
        <v>61</v>
      </c>
      <c r="C5" s="69"/>
    </row>
    <row r="6" spans="1:3" ht="13" x14ac:dyDescent="0.15">
      <c r="A6" s="68" t="s">
        <v>62</v>
      </c>
      <c r="C6" s="69"/>
    </row>
    <row r="7" spans="1:3" ht="13" x14ac:dyDescent="0.15">
      <c r="A7" s="68" t="s">
        <v>24</v>
      </c>
      <c r="C7" s="69"/>
    </row>
    <row r="8" spans="1:3" ht="13" x14ac:dyDescent="0.15">
      <c r="A8" s="68" t="s">
        <v>63</v>
      </c>
      <c r="C8" s="69"/>
    </row>
    <row r="9" spans="1:3" ht="13" x14ac:dyDescent="0.15">
      <c r="A9" s="68" t="s">
        <v>28</v>
      </c>
      <c r="C9" s="69"/>
    </row>
    <row r="10" spans="1:3" ht="13" x14ac:dyDescent="0.15">
      <c r="A10" s="68" t="s">
        <v>64</v>
      </c>
      <c r="C10" s="69"/>
    </row>
    <row r="11" spans="1:3" ht="13" x14ac:dyDescent="0.15">
      <c r="A11" s="68" t="s">
        <v>65</v>
      </c>
      <c r="C11" s="69"/>
    </row>
    <row r="12" spans="1:3" ht="13" x14ac:dyDescent="0.15">
      <c r="A12" s="68" t="s">
        <v>66</v>
      </c>
      <c r="C12" s="69"/>
    </row>
    <row r="13" spans="1:3" ht="13" x14ac:dyDescent="0.15">
      <c r="A13" s="68" t="s">
        <v>67</v>
      </c>
      <c r="C13" s="69"/>
    </row>
    <row r="14" spans="1:3" ht="13" x14ac:dyDescent="0.15">
      <c r="A14" s="70" t="s">
        <v>68</v>
      </c>
      <c r="B14" s="71"/>
      <c r="C14" s="72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Basic Sustainer Metrics Trackin</vt:lpstr>
      <vt:lpstr>Setting Goals</vt:lpstr>
      <vt:lpstr>Predicting Cash Flow</vt:lpstr>
      <vt:lpstr>Renewal Revenue Predictions</vt:lpstr>
      <vt:lpstr>Stop Loss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a</dc:creator>
  <cp:lastModifiedBy>Microsoft Office User</cp:lastModifiedBy>
  <dcterms:created xsi:type="dcterms:W3CDTF">2013-06-24T18:16:43Z</dcterms:created>
  <dcterms:modified xsi:type="dcterms:W3CDTF">2017-09-29T19:32:28Z</dcterms:modified>
</cp:coreProperties>
</file>